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70" yWindow="930" windowWidth="23250" windowHeight="13170"/>
  </bookViews>
  <sheets>
    <sheet name="Расчет по нормативным затратам" sheetId="1" r:id="rId1"/>
    <sheet name="Расчет по фактическим расходам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J14" i="1"/>
  <c r="L14" i="1"/>
  <c r="N14" i="1"/>
  <c r="P14" i="1"/>
  <c r="R14" i="1"/>
  <c r="T14" i="1"/>
  <c r="D14" i="1"/>
  <c r="F14" i="1"/>
  <c r="B16" i="1"/>
  <c r="P21" i="1"/>
  <c r="T21" i="1"/>
  <c r="R21" i="1"/>
  <c r="N21" i="1"/>
  <c r="L21" i="1"/>
  <c r="J21" i="1"/>
  <c r="H21" i="1"/>
  <c r="F21" i="1"/>
  <c r="U15" i="1"/>
  <c r="S15" i="1"/>
  <c r="Q15" i="1"/>
  <c r="O15" i="1"/>
  <c r="M15" i="1"/>
  <c r="K15" i="1"/>
  <c r="I15" i="1"/>
  <c r="G15" i="1"/>
  <c r="E15" i="1"/>
  <c r="C15" i="1"/>
  <c r="B15" i="3"/>
  <c r="C15" i="3"/>
  <c r="D15" i="3"/>
  <c r="E15" i="3"/>
  <c r="F15" i="3"/>
  <c r="G15" i="3"/>
  <c r="H15" i="3"/>
  <c r="I15" i="3"/>
  <c r="J15" i="3"/>
  <c r="K15" i="3"/>
  <c r="B17" i="3"/>
  <c r="B18" i="3"/>
  <c r="B19" i="3"/>
  <c r="B28" i="1"/>
  <c r="F2" i="3"/>
  <c r="D2" i="3"/>
  <c r="D21" i="1"/>
  <c r="B21" i="1"/>
  <c r="D2" i="1"/>
  <c r="F2" i="1"/>
  <c r="C23" i="1"/>
  <c r="E23" i="1"/>
  <c r="G23" i="1"/>
  <c r="I23" i="1"/>
  <c r="K23" i="1"/>
  <c r="M23" i="1"/>
  <c r="O23" i="1"/>
  <c r="Q23" i="1"/>
  <c r="S23" i="1"/>
  <c r="U23" i="1"/>
  <c r="C24" i="1"/>
  <c r="E24" i="1"/>
  <c r="G24" i="1"/>
  <c r="I24" i="1"/>
  <c r="K24" i="1"/>
  <c r="M24" i="1"/>
  <c r="O24" i="1"/>
  <c r="Q24" i="1"/>
  <c r="S24" i="1"/>
  <c r="U24" i="1"/>
  <c r="C25" i="1"/>
  <c r="E25" i="1"/>
  <c r="G25" i="1"/>
  <c r="I25" i="1"/>
  <c r="K25" i="1"/>
  <c r="M25" i="1"/>
  <c r="O25" i="1"/>
  <c r="Q25" i="1"/>
  <c r="S25" i="1"/>
  <c r="U25" i="1"/>
  <c r="C26" i="1"/>
  <c r="E26" i="1"/>
  <c r="G26" i="1"/>
  <c r="I26" i="1"/>
  <c r="K26" i="1"/>
  <c r="M26" i="1"/>
  <c r="O26" i="1"/>
  <c r="Q26" i="1"/>
  <c r="S26" i="1"/>
  <c r="U26" i="1"/>
  <c r="C27" i="1"/>
  <c r="E27" i="1"/>
  <c r="G27" i="1"/>
  <c r="I27" i="1"/>
  <c r="K27" i="1"/>
  <c r="M27" i="1"/>
  <c r="O27" i="1"/>
  <c r="Q27" i="1"/>
  <c r="S27" i="1"/>
  <c r="U27" i="1"/>
  <c r="E22" i="1"/>
  <c r="G22" i="1"/>
  <c r="I22" i="1"/>
  <c r="K22" i="1"/>
  <c r="M22" i="1"/>
  <c r="O22" i="1"/>
  <c r="Q22" i="1"/>
  <c r="S22" i="1"/>
  <c r="U22" i="1"/>
  <c r="C22" i="1"/>
  <c r="B14" i="1"/>
  <c r="B18" i="1"/>
</calcChain>
</file>

<file path=xl/sharedStrings.xml><?xml version="1.0" encoding="utf-8"?>
<sst xmlns="http://schemas.openxmlformats.org/spreadsheetml/2006/main" count="87" uniqueCount="51">
  <si>
    <t>Наименование муниципалитета</t>
  </si>
  <si>
    <t>Организация 1</t>
  </si>
  <si>
    <t>Организация 2</t>
  </si>
  <si>
    <t>Организация 3</t>
  </si>
  <si>
    <t>Организация 4</t>
  </si>
  <si>
    <t>Организация 5</t>
  </si>
  <si>
    <t>Организация 6</t>
  </si>
  <si>
    <t>Организация 7</t>
  </si>
  <si>
    <t>Организация 8</t>
  </si>
  <si>
    <t>Организация 9</t>
  </si>
  <si>
    <t>Организация 10</t>
  </si>
  <si>
    <t>Техническая</t>
  </si>
  <si>
    <t>Естественнонаучная</t>
  </si>
  <si>
    <t>Художественная</t>
  </si>
  <si>
    <t>Туристско-краеведческая</t>
  </si>
  <si>
    <t>Физкультурно-спортивная</t>
  </si>
  <si>
    <t>Социально-педагогическая</t>
  </si>
  <si>
    <t>Нормативные затраты на реализацию дополнительных общеразвивающих программ (руб/человеко-час), по направленностям</t>
  </si>
  <si>
    <t>Средние нормативные затраты</t>
  </si>
  <si>
    <t>Средние нормативные затраты по муниципалитету</t>
  </si>
  <si>
    <t>Количество часов программы, предположительно покрываемое сертификатом</t>
  </si>
  <si>
    <t>Количество часов программы, которое будет обеспечено номиналом сертификата</t>
  </si>
  <si>
    <t>Номинал сертификата</t>
  </si>
  <si>
    <t>Номинал сертификата на период 01.01.2019-31.12.2019</t>
  </si>
  <si>
    <t>Рассчитанный номинал сертификата</t>
  </si>
  <si>
    <t>Рассчитанный номинал сертификата на период 01.01.2019-31.12.2019</t>
  </si>
  <si>
    <t>Численность детей 5-18 лет, всего</t>
  </si>
  <si>
    <t>Число сертификатов общее</t>
  </si>
  <si>
    <t>% от детей 5-18 муниципалитета</t>
  </si>
  <si>
    <t>Число сертификатов с определенным номиналом</t>
  </si>
  <si>
    <t>Объем финансового обеспечения</t>
  </si>
  <si>
    <t>Организация (заполните наименования подведомственных организаций)</t>
  </si>
  <si>
    <t>210 Расходы на оплату труда (с начислениями)</t>
  </si>
  <si>
    <t>223 Коммунальные платежи</t>
  </si>
  <si>
    <t>Теплоэнергия</t>
  </si>
  <si>
    <t>Электроэнергия</t>
  </si>
  <si>
    <t>221 Услуги связи</t>
  </si>
  <si>
    <t>222 Услуги транспорта</t>
  </si>
  <si>
    <t>225 Содержание имущества</t>
  </si>
  <si>
    <t>226 Прочие услуги</t>
  </si>
  <si>
    <t>340 Увеличение матзапасов</t>
  </si>
  <si>
    <t>Общие расходы</t>
  </si>
  <si>
    <t>Расходы на 2019 год ТОЛЬКО на реализацию ОБЩЕРАЗВИВАЮЩИХ программ</t>
  </si>
  <si>
    <t>Число детей, осваивающих общеразвивающие программы (без задвоения)</t>
  </si>
  <si>
    <t>Всего детей</t>
  </si>
  <si>
    <t>Норматив</t>
  </si>
  <si>
    <t>Чел-часов в задании, всего</t>
  </si>
  <si>
    <t>Параметры задания и нормативы по ОБЩЕРАЗВИВАЮЩИМ программам</t>
  </si>
  <si>
    <t>Объем субсидии по ПРЕДПРОФ.программам, руб.</t>
  </si>
  <si>
    <t>Объем мун.задания по ОБЩЕРАЗВИВ.прогр., руб.</t>
  </si>
  <si>
    <t>Подольский 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</si>
</sst>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\ &quot;₽&quot;"/>
    <numFmt numFmtId="165" formatCode="#,##0\ &quot;₽&quot;"/>
    <numFmt numFmtId="166" formatCode="0.00_ ;[Red]\-0.00\ "/>
  </numFmts>
  <fonts count="6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2" fontId="0" fillId="0" borderId="0" xfId="1" applyNumberFormat="1" applyFont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1" fontId="0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center" wrapText="1"/>
    </xf>
    <xf numFmtId="2" fontId="4" fillId="0" borderId="0" xfId="1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Fill="1" applyAlignment="1">
      <alignment wrapText="1"/>
    </xf>
    <xf numFmtId="1" fontId="0" fillId="2" borderId="0" xfId="1" applyNumberFormat="1" applyFont="1" applyFill="1" applyAlignment="1" applyProtection="1">
      <alignment horizontal="center" wrapText="1"/>
      <protection locked="0"/>
    </xf>
    <xf numFmtId="165" fontId="0" fillId="2" borderId="0" xfId="1" applyNumberFormat="1" applyFont="1" applyFill="1" applyAlignment="1" applyProtection="1">
      <alignment horizontal="center" wrapText="1"/>
      <protection locked="0"/>
    </xf>
    <xf numFmtId="165" fontId="0" fillId="2" borderId="0" xfId="0" applyNumberFormat="1" applyFill="1" applyAlignment="1" applyProtection="1">
      <alignment horizontal="center" wrapText="1"/>
      <protection locked="0"/>
    </xf>
    <xf numFmtId="166" fontId="3" fillId="0" borderId="0" xfId="0" applyNumberFormat="1" applyFont="1" applyAlignment="1">
      <alignment horizontal="center" wrapText="1"/>
    </xf>
    <xf numFmtId="10" fontId="0" fillId="0" borderId="0" xfId="2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65" fontId="0" fillId="0" borderId="0" xfId="0" applyNumberFormat="1" applyAlignment="1">
      <alignment wrapText="1"/>
    </xf>
    <xf numFmtId="3" fontId="0" fillId="2" borderId="0" xfId="0" applyNumberFormat="1" applyFill="1" applyAlignment="1" applyProtection="1">
      <alignment horizontal="center" wrapText="1"/>
      <protection locked="0"/>
    </xf>
    <xf numFmtId="0" fontId="0" fillId="2" borderId="0" xfId="0" applyFill="1" applyAlignment="1" applyProtection="1">
      <alignment wrapText="1"/>
      <protection locked="0"/>
    </xf>
    <xf numFmtId="0" fontId="3" fillId="0" borderId="0" xfId="0" applyFont="1" applyAlignment="1">
      <alignment horizontal="centerContinuous" wrapText="1"/>
    </xf>
    <xf numFmtId="0" fontId="0" fillId="0" borderId="0" xfId="0" applyAlignment="1">
      <alignment horizontal="centerContinuous" wrapText="1"/>
    </xf>
    <xf numFmtId="0" fontId="5" fillId="0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164" fontId="3" fillId="0" borderId="0" xfId="1" applyNumberFormat="1" applyFont="1" applyAlignment="1">
      <alignment horizontal="center" wrapText="1"/>
    </xf>
    <xf numFmtId="1" fontId="5" fillId="2" borderId="0" xfId="1" applyNumberFormat="1" applyFont="1" applyFill="1" applyAlignment="1" applyProtection="1">
      <alignment horizontal="center" wrapText="1"/>
      <protection locked="0"/>
    </xf>
    <xf numFmtId="1" fontId="5" fillId="0" borderId="0" xfId="1" applyNumberFormat="1" applyFont="1" applyFill="1" applyAlignment="1">
      <alignment horizontal="center" wrapText="1"/>
    </xf>
    <xf numFmtId="43" fontId="5" fillId="2" borderId="0" xfId="1" applyFont="1" applyFill="1" applyAlignment="1" applyProtection="1">
      <protection locked="0"/>
    </xf>
    <xf numFmtId="165" fontId="4" fillId="0" borderId="0" xfId="1" applyNumberFormat="1" applyFont="1" applyFill="1" applyAlignment="1" applyProtection="1">
      <alignment horizontal="center" wrapText="1"/>
    </xf>
    <xf numFmtId="164" fontId="0" fillId="2" borderId="0" xfId="1" applyNumberFormat="1" applyFont="1" applyFill="1" applyProtection="1">
      <protection locked="0"/>
    </xf>
    <xf numFmtId="3" fontId="0" fillId="2" borderId="0" xfId="1" applyNumberFormat="1" applyFont="1" applyFill="1" applyProtection="1">
      <protection locked="0"/>
    </xf>
    <xf numFmtId="3" fontId="4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64" fontId="0" fillId="2" borderId="0" xfId="0" applyNumberFormat="1" applyFill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</xf>
    <xf numFmtId="164" fontId="0" fillId="0" borderId="0" xfId="0" applyNumberFormat="1" applyFill="1" applyAlignment="1" applyProtection="1">
      <alignment wrapText="1"/>
    </xf>
    <xf numFmtId="0" fontId="0" fillId="0" borderId="0" xfId="0" applyAlignment="1">
      <alignment horizontal="center" wrapText="1"/>
    </xf>
    <xf numFmtId="0" fontId="0" fillId="2" borderId="0" xfId="0" applyFill="1" applyAlignment="1" applyProtection="1">
      <alignment horizontal="center" wrapText="1"/>
      <protection locked="0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workbookViewId="0">
      <selection activeCell="A2" sqref="A2"/>
    </sheetView>
  </sheetViews>
  <sheetFormatPr defaultColWidth="10.75" defaultRowHeight="15.75" x14ac:dyDescent="0.25"/>
  <cols>
    <col min="1" max="1" width="45.75" style="2" customWidth="1"/>
    <col min="2" max="3" width="13.75" style="2" bestFit="1" customWidth="1"/>
    <col min="4" max="4" width="15.75" style="2" bestFit="1" customWidth="1"/>
    <col min="5" max="5" width="14.75" style="2" bestFit="1" customWidth="1"/>
    <col min="6" max="6" width="12.5" style="2" bestFit="1" customWidth="1"/>
    <col min="7" max="7" width="13.75" style="2" bestFit="1" customWidth="1"/>
    <col min="8" max="8" width="7.75" style="2" bestFit="1" customWidth="1"/>
    <col min="9" max="9" width="13.75" style="2" bestFit="1" customWidth="1"/>
    <col min="10" max="10" width="7.75" style="2" bestFit="1" customWidth="1"/>
    <col min="11" max="11" width="14.5" style="2" bestFit="1" customWidth="1"/>
    <col min="12" max="12" width="7.75" style="2" bestFit="1" customWidth="1"/>
    <col min="13" max="13" width="10.75" style="2"/>
    <col min="14" max="14" width="7.75" style="2" bestFit="1" customWidth="1"/>
    <col min="15" max="15" width="10.75" style="2"/>
    <col min="16" max="16" width="7.75" style="2" bestFit="1" customWidth="1"/>
    <col min="17" max="17" width="10.75" style="2"/>
    <col min="18" max="18" width="7.75" style="2" bestFit="1" customWidth="1"/>
    <col min="19" max="19" width="10.75" style="2"/>
    <col min="20" max="20" width="7.75" style="2" bestFit="1" customWidth="1"/>
    <col min="21" max="16384" width="10.75" style="2"/>
  </cols>
  <sheetData>
    <row r="1" spans="1:21" ht="63" x14ac:dyDescent="0.25">
      <c r="A1" s="3" t="s">
        <v>0</v>
      </c>
      <c r="B1" s="16" t="s">
        <v>26</v>
      </c>
      <c r="C1" s="18" t="s">
        <v>27</v>
      </c>
      <c r="D1" s="16" t="s">
        <v>28</v>
      </c>
      <c r="E1" s="16" t="s">
        <v>29</v>
      </c>
      <c r="F1" s="16" t="s">
        <v>30</v>
      </c>
      <c r="G1" s="16"/>
    </row>
    <row r="2" spans="1:21" x14ac:dyDescent="0.25">
      <c r="A2" s="21" t="s">
        <v>50</v>
      </c>
      <c r="B2" s="20">
        <v>12262</v>
      </c>
      <c r="C2" s="20">
        <v>8000</v>
      </c>
      <c r="D2" s="17">
        <f>IFERROR(C2/B2,0)</f>
        <v>0.65242211710977005</v>
      </c>
      <c r="E2" s="20">
        <v>2000</v>
      </c>
      <c r="F2" s="19">
        <f>E2*B29</f>
        <v>2600000</v>
      </c>
    </row>
    <row r="3" spans="1:21" x14ac:dyDescent="0.25">
      <c r="A3" s="12"/>
    </row>
    <row r="4" spans="1:21" ht="31.5" x14ac:dyDescent="0.25">
      <c r="A4" s="25" t="s">
        <v>31</v>
      </c>
      <c r="B4" s="39" t="s">
        <v>1</v>
      </c>
      <c r="C4" s="39"/>
      <c r="D4" s="39" t="s">
        <v>2</v>
      </c>
      <c r="E4" s="39"/>
      <c r="F4" s="39" t="s">
        <v>3</v>
      </c>
      <c r="G4" s="39"/>
      <c r="H4" s="39" t="s">
        <v>4</v>
      </c>
      <c r="I4" s="39"/>
      <c r="J4" s="39" t="s">
        <v>5</v>
      </c>
      <c r="K4" s="39"/>
      <c r="L4" s="39" t="s">
        <v>6</v>
      </c>
      <c r="M4" s="39"/>
      <c r="N4" s="39" t="s">
        <v>7</v>
      </c>
      <c r="O4" s="39"/>
      <c r="P4" s="39" t="s">
        <v>8</v>
      </c>
      <c r="Q4" s="39"/>
      <c r="R4" s="39" t="s">
        <v>9</v>
      </c>
      <c r="S4" s="39"/>
      <c r="T4" s="39" t="s">
        <v>10</v>
      </c>
      <c r="U4" s="39"/>
    </row>
    <row r="5" spans="1:21" x14ac:dyDescent="0.25">
      <c r="A5" s="24" t="s">
        <v>48</v>
      </c>
      <c r="B5" s="35"/>
      <c r="C5" s="37"/>
      <c r="D5" s="35"/>
      <c r="E5" s="37"/>
      <c r="F5" s="35"/>
      <c r="G5" s="37"/>
      <c r="H5" s="35"/>
      <c r="I5" s="37"/>
      <c r="J5" s="35"/>
      <c r="K5" s="37"/>
      <c r="L5" s="35"/>
      <c r="M5" s="36"/>
      <c r="N5" s="35"/>
      <c r="O5" s="36"/>
      <c r="P5" s="35"/>
      <c r="Q5" s="36"/>
      <c r="R5" s="35"/>
      <c r="S5" s="36"/>
      <c r="T5" s="35"/>
      <c r="U5" s="36"/>
    </row>
    <row r="6" spans="1:21" ht="16.149999999999999" customHeight="1" x14ac:dyDescent="0.25">
      <c r="A6" s="41" t="s">
        <v>47</v>
      </c>
      <c r="B6" s="40" t="s">
        <v>17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s="34" customFormat="1" ht="47.25" x14ac:dyDescent="0.25">
      <c r="A7" s="41"/>
      <c r="B7" s="34" t="s">
        <v>45</v>
      </c>
      <c r="C7" s="34" t="s">
        <v>46</v>
      </c>
      <c r="E7" s="34" t="s">
        <v>46</v>
      </c>
      <c r="G7" s="34" t="s">
        <v>46</v>
      </c>
      <c r="I7" s="34" t="s">
        <v>46</v>
      </c>
      <c r="K7" s="34" t="s">
        <v>46</v>
      </c>
      <c r="M7" s="34" t="s">
        <v>46</v>
      </c>
      <c r="O7" s="34" t="s">
        <v>46</v>
      </c>
      <c r="Q7" s="34" t="s">
        <v>46</v>
      </c>
      <c r="S7" s="34" t="s">
        <v>46</v>
      </c>
      <c r="U7" s="34" t="s">
        <v>46</v>
      </c>
    </row>
    <row r="8" spans="1:21" x14ac:dyDescent="0.25">
      <c r="A8" s="1" t="s">
        <v>11</v>
      </c>
      <c r="B8" s="31">
        <v>10.220000000000001</v>
      </c>
      <c r="C8" s="32">
        <v>100</v>
      </c>
      <c r="D8" s="31">
        <v>15.33</v>
      </c>
      <c r="E8" s="32">
        <v>100</v>
      </c>
      <c r="F8" s="31">
        <v>20.440000000000001</v>
      </c>
      <c r="G8" s="32">
        <v>100</v>
      </c>
      <c r="H8" s="31">
        <v>25.55</v>
      </c>
      <c r="I8" s="32">
        <v>100</v>
      </c>
      <c r="J8" s="31">
        <v>10.220000000000001</v>
      </c>
      <c r="K8" s="32">
        <v>100</v>
      </c>
      <c r="L8" s="31">
        <v>15.33</v>
      </c>
      <c r="M8" s="32">
        <v>100</v>
      </c>
      <c r="N8" s="31">
        <v>20.440000000000001</v>
      </c>
      <c r="O8" s="32">
        <v>100</v>
      </c>
      <c r="P8" s="31">
        <v>25.55</v>
      </c>
      <c r="Q8" s="32">
        <v>100</v>
      </c>
      <c r="R8" s="31">
        <v>30.66</v>
      </c>
      <c r="S8" s="32">
        <v>100</v>
      </c>
      <c r="T8" s="31">
        <v>35.770000000000003</v>
      </c>
      <c r="U8" s="32">
        <v>100</v>
      </c>
    </row>
    <row r="9" spans="1:21" x14ac:dyDescent="0.25">
      <c r="A9" s="1" t="s">
        <v>12</v>
      </c>
      <c r="B9" s="31">
        <v>11.22</v>
      </c>
      <c r="C9" s="32">
        <v>1001</v>
      </c>
      <c r="D9" s="31">
        <v>16.329999999999998</v>
      </c>
      <c r="E9" s="32">
        <v>1001</v>
      </c>
      <c r="F9" s="31">
        <v>20.45</v>
      </c>
      <c r="G9" s="32">
        <v>1001</v>
      </c>
      <c r="H9" s="31">
        <v>26.12</v>
      </c>
      <c r="I9" s="32">
        <v>1001</v>
      </c>
      <c r="J9" s="31">
        <v>11.22</v>
      </c>
      <c r="K9" s="32">
        <v>1001</v>
      </c>
      <c r="L9" s="31">
        <v>16.329999999999998</v>
      </c>
      <c r="M9" s="32">
        <v>1001</v>
      </c>
      <c r="N9" s="31">
        <v>20.45</v>
      </c>
      <c r="O9" s="32">
        <v>1001</v>
      </c>
      <c r="P9" s="31">
        <v>26.12</v>
      </c>
      <c r="Q9" s="32">
        <v>1001</v>
      </c>
      <c r="R9" s="31">
        <v>30.15</v>
      </c>
      <c r="S9" s="32">
        <v>1001</v>
      </c>
      <c r="T9" s="31">
        <v>35.880000000000003</v>
      </c>
      <c r="U9" s="32">
        <v>1001</v>
      </c>
    </row>
    <row r="10" spans="1:21" x14ac:dyDescent="0.25">
      <c r="A10" s="1" t="s">
        <v>13</v>
      </c>
      <c r="B10" s="31">
        <v>12.22</v>
      </c>
      <c r="C10" s="32">
        <v>1001</v>
      </c>
      <c r="D10" s="31">
        <v>17.329999999999998</v>
      </c>
      <c r="E10" s="32">
        <v>1001</v>
      </c>
      <c r="F10" s="31">
        <v>20.46</v>
      </c>
      <c r="G10" s="32">
        <v>1001</v>
      </c>
      <c r="H10" s="31">
        <v>26.69</v>
      </c>
      <c r="I10" s="32">
        <v>1001</v>
      </c>
      <c r="J10" s="31">
        <v>12.22</v>
      </c>
      <c r="K10" s="32">
        <v>1001</v>
      </c>
      <c r="L10" s="31">
        <v>17.329999999999998</v>
      </c>
      <c r="M10" s="32">
        <v>1001</v>
      </c>
      <c r="N10" s="31">
        <v>20.46</v>
      </c>
      <c r="O10" s="32">
        <v>1001</v>
      </c>
      <c r="P10" s="31">
        <v>26.69</v>
      </c>
      <c r="Q10" s="32">
        <v>1001</v>
      </c>
      <c r="R10" s="31">
        <v>29.64</v>
      </c>
      <c r="S10" s="32">
        <v>1001</v>
      </c>
      <c r="T10" s="31">
        <v>35.99</v>
      </c>
      <c r="U10" s="32">
        <v>1001</v>
      </c>
    </row>
    <row r="11" spans="1:21" x14ac:dyDescent="0.25">
      <c r="A11" s="1" t="s">
        <v>14</v>
      </c>
      <c r="B11" s="31">
        <v>13.22</v>
      </c>
      <c r="C11" s="32">
        <v>1001</v>
      </c>
      <c r="D11" s="31">
        <v>18.329999999999998</v>
      </c>
      <c r="E11" s="32">
        <v>1001</v>
      </c>
      <c r="F11" s="31">
        <v>20.47</v>
      </c>
      <c r="G11" s="32">
        <v>1001</v>
      </c>
      <c r="H11" s="31">
        <v>27.26</v>
      </c>
      <c r="I11" s="32">
        <v>1001</v>
      </c>
      <c r="J11" s="31">
        <v>13.22</v>
      </c>
      <c r="K11" s="32">
        <v>1001</v>
      </c>
      <c r="L11" s="31">
        <v>18.329999999999998</v>
      </c>
      <c r="M11" s="32">
        <v>1001</v>
      </c>
      <c r="N11" s="31">
        <v>20.47</v>
      </c>
      <c r="O11" s="32">
        <v>1001</v>
      </c>
      <c r="P11" s="31">
        <v>27.26</v>
      </c>
      <c r="Q11" s="32">
        <v>1001</v>
      </c>
      <c r="R11" s="31">
        <v>29.13</v>
      </c>
      <c r="S11" s="32">
        <v>1001</v>
      </c>
      <c r="T11" s="31">
        <v>36.1</v>
      </c>
      <c r="U11" s="32">
        <v>1001</v>
      </c>
    </row>
    <row r="12" spans="1:21" x14ac:dyDescent="0.25">
      <c r="A12" s="1" t="s">
        <v>15</v>
      </c>
      <c r="B12" s="31">
        <v>14.22</v>
      </c>
      <c r="C12" s="32">
        <v>1001</v>
      </c>
      <c r="D12" s="31">
        <v>19.329999999999998</v>
      </c>
      <c r="E12" s="32">
        <v>1001</v>
      </c>
      <c r="F12" s="31">
        <v>20.48</v>
      </c>
      <c r="G12" s="32">
        <v>1001</v>
      </c>
      <c r="H12" s="31">
        <v>27.83</v>
      </c>
      <c r="I12" s="32">
        <v>1001</v>
      </c>
      <c r="J12" s="31">
        <v>14.22</v>
      </c>
      <c r="K12" s="32">
        <v>1001</v>
      </c>
      <c r="L12" s="31">
        <v>19.329999999999998</v>
      </c>
      <c r="M12" s="32">
        <v>1001</v>
      </c>
      <c r="N12" s="31">
        <v>20.48</v>
      </c>
      <c r="O12" s="32">
        <v>1001</v>
      </c>
      <c r="P12" s="31">
        <v>27.83</v>
      </c>
      <c r="Q12" s="32">
        <v>1001</v>
      </c>
      <c r="R12" s="31">
        <v>28.62</v>
      </c>
      <c r="S12" s="32">
        <v>1001</v>
      </c>
      <c r="T12" s="31">
        <v>36.21</v>
      </c>
      <c r="U12" s="32">
        <v>1001</v>
      </c>
    </row>
    <row r="13" spans="1:21" x14ac:dyDescent="0.25">
      <c r="A13" s="1" t="s">
        <v>16</v>
      </c>
      <c r="B13" s="31">
        <v>15.22</v>
      </c>
      <c r="C13" s="32">
        <v>1001</v>
      </c>
      <c r="D13" s="31">
        <v>20.329999999999998</v>
      </c>
      <c r="E13" s="32">
        <v>1001</v>
      </c>
      <c r="F13" s="31">
        <v>20.49</v>
      </c>
      <c r="G13" s="32">
        <v>1001</v>
      </c>
      <c r="H13" s="31">
        <v>28.4</v>
      </c>
      <c r="I13" s="32">
        <v>1001</v>
      </c>
      <c r="J13" s="31">
        <v>15.22</v>
      </c>
      <c r="K13" s="32">
        <v>1001</v>
      </c>
      <c r="L13" s="31">
        <v>20.329999999999998</v>
      </c>
      <c r="M13" s="32">
        <v>1001</v>
      </c>
      <c r="N13" s="31">
        <v>20.49</v>
      </c>
      <c r="O13" s="32">
        <v>1001</v>
      </c>
      <c r="P13" s="31">
        <v>28.4</v>
      </c>
      <c r="Q13" s="32">
        <v>1001</v>
      </c>
      <c r="R13" s="31">
        <v>28.11</v>
      </c>
      <c r="S13" s="32">
        <v>1001</v>
      </c>
      <c r="T13" s="31">
        <v>36.32</v>
      </c>
      <c r="U13" s="32">
        <v>1001</v>
      </c>
    </row>
    <row r="14" spans="1:21" x14ac:dyDescent="0.25">
      <c r="A14" s="6" t="s">
        <v>18</v>
      </c>
      <c r="B14" s="9">
        <f>IFERROR(AVERAGE(B8:B13), 0)</f>
        <v>12.72</v>
      </c>
      <c r="D14" s="9">
        <f t="shared" ref="D14:T14" si="0">IFERROR(AVERAGE(D8:D13), 0)</f>
        <v>17.829999999999998</v>
      </c>
      <c r="F14" s="9">
        <f t="shared" si="0"/>
        <v>20.465</v>
      </c>
      <c r="H14" s="9">
        <f t="shared" si="0"/>
        <v>26.974999999999998</v>
      </c>
      <c r="J14" s="9">
        <f t="shared" si="0"/>
        <v>12.72</v>
      </c>
      <c r="L14" s="9">
        <f t="shared" si="0"/>
        <v>17.829999999999998</v>
      </c>
      <c r="N14" s="9">
        <f t="shared" si="0"/>
        <v>20.465</v>
      </c>
      <c r="P14" s="9">
        <f t="shared" si="0"/>
        <v>26.974999999999998</v>
      </c>
      <c r="R14" s="9">
        <f t="shared" si="0"/>
        <v>29.385000000000002</v>
      </c>
      <c r="T14" s="9">
        <f t="shared" si="0"/>
        <v>36.045000000000002</v>
      </c>
    </row>
    <row r="15" spans="1:21" x14ac:dyDescent="0.25">
      <c r="A15" s="6" t="s">
        <v>49</v>
      </c>
      <c r="B15" s="9"/>
      <c r="C15" s="33">
        <f>B8*C8+B9*C9+B10*C10+B11*C11+B12*C12+B13*C13</f>
        <v>67188.100000000006</v>
      </c>
      <c r="D15" s="9"/>
      <c r="E15" s="33">
        <f>D8*E8+D9*E9+D10*E10+D11*E11+D12*E12+D13*E13</f>
        <v>93274.65</v>
      </c>
      <c r="F15" s="9"/>
      <c r="G15" s="33">
        <f>F8*G8+F9*G9+F10*G10+F11*G11+F12*G12+F13*G13</f>
        <v>104496.35</v>
      </c>
      <c r="H15" s="9"/>
      <c r="I15" s="33">
        <f>H8*I8+H9*I9+H10*I10+H11*I11+H12*I12+H13*I13</f>
        <v>138991.30000000002</v>
      </c>
      <c r="J15" s="9"/>
      <c r="K15" s="33">
        <f>J8*K8+J9*K9+J10*K10+J11*K11+J12*K12+J13*K13</f>
        <v>67188.100000000006</v>
      </c>
      <c r="L15" s="9"/>
      <c r="M15" s="33">
        <f>L8*M8+L9*M9+L10*M10+L11*M11+L12*M12+L13*M13</f>
        <v>93274.65</v>
      </c>
      <c r="N15" s="9"/>
      <c r="O15" s="33">
        <f>N8*O8+N9*O9+N10*O10+N11*O11+N12*O12+N13*O13</f>
        <v>104496.35</v>
      </c>
      <c r="P15" s="9"/>
      <c r="Q15" s="33">
        <f>P8*Q8+P9*Q9+P10*Q10+P11*Q11+P12*Q12+P13*Q13</f>
        <v>138991.30000000002</v>
      </c>
      <c r="R15" s="9"/>
      <c r="S15" s="33">
        <f>R8*S8+R9*S9+R10*S10+R11*S11+R12*S12+R13*S13</f>
        <v>148861.64999999997</v>
      </c>
      <c r="T15" s="9"/>
      <c r="U15" s="33">
        <f>T8*U8+T9*U9+T10*U10+T11*U11+T12*U12+T13*U13</f>
        <v>184257.5</v>
      </c>
    </row>
    <row r="16" spans="1:21" ht="31.5" x14ac:dyDescent="0.25">
      <c r="A16" s="6" t="s">
        <v>19</v>
      </c>
      <c r="B16" s="10">
        <f>IFERROR(SUMIF(B14:T14,"&gt;0")/COUNTIF(B14:T14,"&gt;0"),0)</f>
        <v>22.140999999999998</v>
      </c>
      <c r="C16" s="4"/>
      <c r="D16" s="4"/>
      <c r="E16" s="4"/>
      <c r="F16" s="4"/>
      <c r="G16" s="4"/>
      <c r="H16" s="4"/>
      <c r="I16" s="4"/>
      <c r="J16" s="4"/>
      <c r="K16" s="4"/>
    </row>
    <row r="17" spans="1:21" ht="31.5" x14ac:dyDescent="0.25">
      <c r="A17" s="2" t="s">
        <v>20</v>
      </c>
      <c r="B17" s="13">
        <v>144</v>
      </c>
      <c r="C17" s="4"/>
      <c r="D17" s="4"/>
      <c r="E17" s="4"/>
      <c r="F17" s="4"/>
      <c r="G17" s="4"/>
      <c r="H17" s="4"/>
      <c r="I17" s="4"/>
      <c r="J17" s="4"/>
      <c r="K17" s="4"/>
    </row>
    <row r="18" spans="1:21" x14ac:dyDescent="0.25">
      <c r="A18" s="6" t="s">
        <v>24</v>
      </c>
      <c r="B18" s="9">
        <f>B17*B16</f>
        <v>3188.3039999999996</v>
      </c>
      <c r="C18" s="4"/>
      <c r="D18" s="4"/>
      <c r="E18" s="4"/>
      <c r="F18" s="4"/>
      <c r="G18" s="4"/>
      <c r="H18" s="4"/>
      <c r="I18" s="4"/>
      <c r="J18" s="4"/>
      <c r="K18" s="4"/>
    </row>
    <row r="19" spans="1:21" x14ac:dyDescent="0.25">
      <c r="A19" s="2" t="s">
        <v>22</v>
      </c>
      <c r="B19" s="14">
        <v>3200</v>
      </c>
      <c r="C19" s="4"/>
      <c r="D19" s="4"/>
      <c r="E19" s="4"/>
      <c r="F19" s="4"/>
      <c r="G19" s="4"/>
      <c r="H19" s="4"/>
      <c r="I19" s="4"/>
      <c r="J19" s="4"/>
      <c r="K19" s="4"/>
    </row>
    <row r="20" spans="1:2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21" ht="31.5" x14ac:dyDescent="0.25">
      <c r="A21" s="3" t="s">
        <v>21</v>
      </c>
      <c r="B21" s="38" t="str">
        <f>B4</f>
        <v>Организация 1</v>
      </c>
      <c r="C21" s="38"/>
      <c r="D21" s="38" t="str">
        <f>D4</f>
        <v>Организация 2</v>
      </c>
      <c r="E21" s="38"/>
      <c r="F21" s="38" t="str">
        <f>F4</f>
        <v>Организация 3</v>
      </c>
      <c r="G21" s="38"/>
      <c r="H21" s="38" t="str">
        <f>H4</f>
        <v>Организация 4</v>
      </c>
      <c r="I21" s="38"/>
      <c r="J21" s="38" t="str">
        <f>J4</f>
        <v>Организация 5</v>
      </c>
      <c r="K21" s="38"/>
      <c r="L21" s="38" t="str">
        <f>L4</f>
        <v>Организация 6</v>
      </c>
      <c r="M21" s="38"/>
      <c r="N21" s="38" t="str">
        <f>N4</f>
        <v>Организация 7</v>
      </c>
      <c r="O21" s="38"/>
      <c r="P21" s="38" t="str">
        <f>P4</f>
        <v>Организация 8</v>
      </c>
      <c r="Q21" s="38"/>
      <c r="R21" s="38" t="str">
        <f>R4</f>
        <v>Организация 9</v>
      </c>
      <c r="S21" s="38"/>
      <c r="T21" s="38" t="str">
        <f>T4</f>
        <v>Организация 10</v>
      </c>
      <c r="U21" s="38"/>
    </row>
    <row r="22" spans="1:21" x14ac:dyDescent="0.25">
      <c r="A22" s="1" t="s">
        <v>11</v>
      </c>
      <c r="C22" s="8">
        <f t="shared" ref="C22:C27" si="1">IFERROR($B$19/B8," ")</f>
        <v>313.11154598825829</v>
      </c>
      <c r="E22" s="8">
        <f t="shared" ref="E22:E27" si="2">IFERROR($B$19/D8," ")</f>
        <v>208.74103065883887</v>
      </c>
      <c r="G22" s="8">
        <f t="shared" ref="G22:G27" si="3">IFERROR($B$19/F8," ")</f>
        <v>156.55577299412914</v>
      </c>
      <c r="I22" s="8">
        <f t="shared" ref="I22:I27" si="4">IFERROR($B$19/H8," ")</f>
        <v>125.24461839530332</v>
      </c>
      <c r="K22" s="8">
        <f t="shared" ref="K22:K27" si="5">IFERROR($B$19/J8," ")</f>
        <v>313.11154598825829</v>
      </c>
      <c r="M22" s="8">
        <f t="shared" ref="M22:M27" si="6">IFERROR($B$19/L8," ")</f>
        <v>208.74103065883887</v>
      </c>
      <c r="O22" s="8">
        <f t="shared" ref="O22:O27" si="7">IFERROR($B$19/N8," ")</f>
        <v>156.55577299412914</v>
      </c>
      <c r="Q22" s="8">
        <f t="shared" ref="Q22:Q27" si="8">IFERROR($B$19/P8," ")</f>
        <v>125.24461839530332</v>
      </c>
      <c r="S22" s="8">
        <f t="shared" ref="S22:S27" si="9">IFERROR($B$19/R8," ")</f>
        <v>104.37051532941943</v>
      </c>
      <c r="U22" s="8">
        <f t="shared" ref="U22:U27" si="10">IFERROR($B$19/T8," ")</f>
        <v>89.460441710930937</v>
      </c>
    </row>
    <row r="23" spans="1:21" x14ac:dyDescent="0.25">
      <c r="A23" s="1" t="s">
        <v>12</v>
      </c>
      <c r="C23" s="8">
        <f t="shared" si="1"/>
        <v>285.20499108734401</v>
      </c>
      <c r="E23" s="8">
        <f t="shared" si="2"/>
        <v>195.95835884874467</v>
      </c>
      <c r="G23" s="8">
        <f t="shared" si="3"/>
        <v>156.47921760391199</v>
      </c>
      <c r="I23" s="8">
        <f t="shared" si="4"/>
        <v>122.5114854517611</v>
      </c>
      <c r="K23" s="8">
        <f t="shared" si="5"/>
        <v>285.20499108734401</v>
      </c>
      <c r="M23" s="8">
        <f t="shared" si="6"/>
        <v>195.95835884874467</v>
      </c>
      <c r="O23" s="8">
        <f t="shared" si="7"/>
        <v>156.47921760391199</v>
      </c>
      <c r="Q23" s="8">
        <f t="shared" si="8"/>
        <v>122.5114854517611</v>
      </c>
      <c r="S23" s="8">
        <f t="shared" si="9"/>
        <v>106.13598673300166</v>
      </c>
      <c r="U23" s="8">
        <f t="shared" si="10"/>
        <v>89.186176142697875</v>
      </c>
    </row>
    <row r="24" spans="1:21" x14ac:dyDescent="0.25">
      <c r="A24" s="1" t="s">
        <v>13</v>
      </c>
      <c r="C24" s="8">
        <f t="shared" si="1"/>
        <v>261.8657937806874</v>
      </c>
      <c r="E24" s="8">
        <f t="shared" si="2"/>
        <v>184.65089440276978</v>
      </c>
      <c r="G24" s="8">
        <f t="shared" si="3"/>
        <v>156.40273704789834</v>
      </c>
      <c r="I24" s="8">
        <f t="shared" si="4"/>
        <v>119.89509179467964</v>
      </c>
      <c r="K24" s="8">
        <f t="shared" si="5"/>
        <v>261.8657937806874</v>
      </c>
      <c r="M24" s="8">
        <f t="shared" si="6"/>
        <v>184.65089440276978</v>
      </c>
      <c r="O24" s="8">
        <f t="shared" si="7"/>
        <v>156.40273704789834</v>
      </c>
      <c r="Q24" s="8">
        <f t="shared" si="8"/>
        <v>119.89509179467964</v>
      </c>
      <c r="S24" s="8">
        <f t="shared" si="9"/>
        <v>107.96221322537112</v>
      </c>
      <c r="U24" s="8">
        <f t="shared" si="10"/>
        <v>88.913587107529864</v>
      </c>
    </row>
    <row r="25" spans="1:21" x14ac:dyDescent="0.25">
      <c r="A25" s="1" t="s">
        <v>14</v>
      </c>
      <c r="C25" s="8">
        <f t="shared" si="1"/>
        <v>242.0574886535552</v>
      </c>
      <c r="E25" s="8">
        <f t="shared" si="2"/>
        <v>174.57719585379161</v>
      </c>
      <c r="G25" s="8">
        <f t="shared" si="3"/>
        <v>156.32633121641427</v>
      </c>
      <c r="I25" s="8">
        <f t="shared" si="4"/>
        <v>117.38811445341159</v>
      </c>
      <c r="K25" s="8">
        <f t="shared" si="5"/>
        <v>242.0574886535552</v>
      </c>
      <c r="M25" s="8">
        <f t="shared" si="6"/>
        <v>174.57719585379161</v>
      </c>
      <c r="O25" s="8">
        <f t="shared" si="7"/>
        <v>156.32633121641427</v>
      </c>
      <c r="Q25" s="8">
        <f t="shared" si="8"/>
        <v>117.38811445341159</v>
      </c>
      <c r="S25" s="8">
        <f t="shared" si="9"/>
        <v>109.85238585650532</v>
      </c>
      <c r="U25" s="8">
        <f t="shared" si="10"/>
        <v>88.642659279778385</v>
      </c>
    </row>
    <row r="26" spans="1:21" x14ac:dyDescent="0.25">
      <c r="A26" s="1" t="s">
        <v>15</v>
      </c>
      <c r="C26" s="8">
        <f t="shared" si="1"/>
        <v>225.0351617440225</v>
      </c>
      <c r="E26" s="8">
        <f t="shared" si="2"/>
        <v>165.54578375582</v>
      </c>
      <c r="G26" s="8">
        <f t="shared" si="3"/>
        <v>156.25</v>
      </c>
      <c r="I26" s="8">
        <f t="shared" si="4"/>
        <v>114.98383039885017</v>
      </c>
      <c r="K26" s="8">
        <f t="shared" si="5"/>
        <v>225.0351617440225</v>
      </c>
      <c r="M26" s="8">
        <f t="shared" si="6"/>
        <v>165.54578375582</v>
      </c>
      <c r="O26" s="8">
        <f t="shared" si="7"/>
        <v>156.25</v>
      </c>
      <c r="Q26" s="8">
        <f t="shared" si="8"/>
        <v>114.98383039885017</v>
      </c>
      <c r="S26" s="8">
        <f t="shared" si="9"/>
        <v>111.80992313067784</v>
      </c>
      <c r="U26" s="8">
        <f t="shared" si="10"/>
        <v>88.373377520022089</v>
      </c>
    </row>
    <row r="27" spans="1:21" x14ac:dyDescent="0.25">
      <c r="A27" s="1" t="s">
        <v>16</v>
      </c>
      <c r="C27" s="8">
        <f t="shared" si="1"/>
        <v>210.2496714848883</v>
      </c>
      <c r="E27" s="8">
        <f t="shared" si="2"/>
        <v>157.4028529267093</v>
      </c>
      <c r="G27" s="8">
        <f t="shared" si="3"/>
        <v>156.17374328940949</v>
      </c>
      <c r="I27" s="8">
        <f t="shared" si="4"/>
        <v>112.67605633802818</v>
      </c>
      <c r="K27" s="8">
        <f t="shared" si="5"/>
        <v>210.2496714848883</v>
      </c>
      <c r="M27" s="8">
        <f t="shared" si="6"/>
        <v>157.4028529267093</v>
      </c>
      <c r="O27" s="8">
        <f t="shared" si="7"/>
        <v>156.17374328940949</v>
      </c>
      <c r="Q27" s="8">
        <f t="shared" si="8"/>
        <v>112.67605633802818</v>
      </c>
      <c r="S27" s="8">
        <f t="shared" si="9"/>
        <v>113.83849163998578</v>
      </c>
      <c r="U27" s="8">
        <f t="shared" si="10"/>
        <v>88.105726872246692</v>
      </c>
    </row>
    <row r="28" spans="1:21" ht="31.5" x14ac:dyDescent="0.25">
      <c r="A28" s="6" t="s">
        <v>25</v>
      </c>
      <c r="B28" s="11">
        <f>B19/40*16</f>
        <v>1280</v>
      </c>
      <c r="C28" s="5"/>
      <c r="D28" s="5"/>
      <c r="E28" s="5"/>
      <c r="F28" s="5"/>
      <c r="G28" s="5"/>
      <c r="H28" s="5"/>
      <c r="I28" s="5"/>
      <c r="J28" s="5"/>
      <c r="K28" s="5"/>
    </row>
    <row r="29" spans="1:21" ht="31.5" x14ac:dyDescent="0.25">
      <c r="A29" s="7" t="s">
        <v>23</v>
      </c>
      <c r="B29" s="15">
        <v>1300</v>
      </c>
      <c r="C29" s="5"/>
      <c r="D29" s="5"/>
      <c r="E29" s="5"/>
      <c r="F29" s="5"/>
      <c r="G29" s="5"/>
      <c r="H29" s="5"/>
      <c r="I29" s="5"/>
      <c r="J29" s="5"/>
      <c r="K29" s="5"/>
    </row>
    <row r="30" spans="1:21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21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2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2:1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2:11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</row>
  </sheetData>
  <sheetProtection sheet="1" objects="1" scenarios="1"/>
  <mergeCells count="22">
    <mergeCell ref="H4:I4"/>
    <mergeCell ref="F4:G4"/>
    <mergeCell ref="D4:E4"/>
    <mergeCell ref="B6:U6"/>
    <mergeCell ref="A6:A7"/>
    <mergeCell ref="B4:C4"/>
    <mergeCell ref="T4:U4"/>
    <mergeCell ref="R4:S4"/>
    <mergeCell ref="P4:Q4"/>
    <mergeCell ref="N4:O4"/>
    <mergeCell ref="L4:M4"/>
    <mergeCell ref="J4:K4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</mergeCells>
  <pageMargins left="0.7" right="0.7" top="0.75" bottom="0.75" header="0.3" footer="0.3"/>
  <ignoredErrors>
    <ignoredError sqref="B14 T14 D14 F14 H14 J14 L14 N14 P14 R14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0F29CEB3-1F73-2242-A17E-C93D030CB512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F1 B1</xm:sqref>
        </x14:conditionalFormatting>
        <x14:conditionalFormatting xmlns:xm="http://schemas.microsoft.com/office/excel/2006/main">
          <x14:cfRule type="iconSet" priority="3" id="{B51FBFC1-F56F-584C-AB07-CEDD14DC51BB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E1</xm:sqref>
        </x14:conditionalFormatting>
        <x14:conditionalFormatting xmlns:xm="http://schemas.microsoft.com/office/excel/2006/main">
          <x14:cfRule type="iconSet" priority="2" id="{BBF5441A-FDD1-CF44-B1EF-6990A4295862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G1</xm:sqref>
        </x14:conditionalFormatting>
        <x14:conditionalFormatting xmlns:xm="http://schemas.microsoft.com/office/excel/2006/main">
          <x14:cfRule type="iconSet" priority="1" id="{83A772D8-3345-A74F-893B-28520F10A3C5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D1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2" sqref="A2"/>
    </sheetView>
  </sheetViews>
  <sheetFormatPr defaultColWidth="10.75" defaultRowHeight="15.75" x14ac:dyDescent="0.25"/>
  <cols>
    <col min="1" max="1" width="45.75" style="2" customWidth="1"/>
    <col min="2" max="3" width="13.75" style="2" bestFit="1" customWidth="1"/>
    <col min="4" max="4" width="16.5" style="2" customWidth="1"/>
    <col min="5" max="5" width="16.25" style="2" customWidth="1"/>
    <col min="6" max="10" width="13.75" style="2" bestFit="1" customWidth="1"/>
    <col min="11" max="11" width="14.75" style="2" bestFit="1" customWidth="1"/>
    <col min="12" max="16384" width="10.75" style="2"/>
  </cols>
  <sheetData>
    <row r="1" spans="1:11" ht="63" x14ac:dyDescent="0.25">
      <c r="A1" s="3" t="s">
        <v>0</v>
      </c>
      <c r="B1" s="16" t="s">
        <v>26</v>
      </c>
      <c r="C1" s="18" t="s">
        <v>27</v>
      </c>
      <c r="D1" s="16" t="s">
        <v>28</v>
      </c>
      <c r="E1" s="16" t="s">
        <v>29</v>
      </c>
      <c r="F1" s="16" t="s">
        <v>30</v>
      </c>
      <c r="G1" s="16"/>
    </row>
    <row r="2" spans="1:11" x14ac:dyDescent="0.25">
      <c r="A2" s="21" t="s">
        <v>50</v>
      </c>
      <c r="B2" s="20">
        <v>12262</v>
      </c>
      <c r="C2" s="20">
        <v>8000</v>
      </c>
      <c r="D2" s="17">
        <f>IFERROR(C2/B2,0)</f>
        <v>0.65242211710977005</v>
      </c>
      <c r="E2" s="20">
        <v>2000</v>
      </c>
      <c r="F2" s="19">
        <f>E2*B20</f>
        <v>3600000</v>
      </c>
    </row>
    <row r="3" spans="1:11" x14ac:dyDescent="0.25">
      <c r="A3" s="12"/>
    </row>
    <row r="4" spans="1:11" ht="31.5" x14ac:dyDescent="0.25">
      <c r="A4" s="24" t="s">
        <v>31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1" t="s">
        <v>8</v>
      </c>
      <c r="J4" s="21" t="s">
        <v>9</v>
      </c>
      <c r="K4" s="21" t="s">
        <v>10</v>
      </c>
    </row>
    <row r="5" spans="1:11" x14ac:dyDescent="0.25">
      <c r="A5" s="22" t="s">
        <v>42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1" t="s">
        <v>32</v>
      </c>
      <c r="B6" s="29">
        <v>10000</v>
      </c>
      <c r="C6" s="29">
        <v>10000</v>
      </c>
      <c r="D6" s="29">
        <v>10000</v>
      </c>
      <c r="E6" s="29">
        <v>10000</v>
      </c>
      <c r="F6" s="29">
        <v>10000</v>
      </c>
      <c r="G6" s="29">
        <v>10000</v>
      </c>
      <c r="H6" s="29">
        <v>10000</v>
      </c>
      <c r="I6" s="29">
        <v>10000</v>
      </c>
      <c r="J6" s="29">
        <v>10000</v>
      </c>
      <c r="K6" s="29">
        <v>10000</v>
      </c>
    </row>
    <row r="7" spans="1:11" x14ac:dyDescent="0.25">
      <c r="A7" s="1" t="s">
        <v>33</v>
      </c>
      <c r="B7" s="29">
        <v>20000</v>
      </c>
      <c r="C7" s="29">
        <v>20000</v>
      </c>
      <c r="D7" s="29">
        <v>20000</v>
      </c>
      <c r="E7" s="29">
        <v>20000</v>
      </c>
      <c r="F7" s="29">
        <v>20000</v>
      </c>
      <c r="G7" s="29">
        <v>20000</v>
      </c>
      <c r="H7" s="29">
        <v>20000</v>
      </c>
      <c r="I7" s="29">
        <v>20000</v>
      </c>
      <c r="J7" s="29">
        <v>20000</v>
      </c>
      <c r="K7" s="29">
        <v>20000</v>
      </c>
    </row>
    <row r="8" spans="1:11" x14ac:dyDescent="0.25">
      <c r="A8" s="1" t="s">
        <v>34</v>
      </c>
      <c r="B8" s="29">
        <v>10000</v>
      </c>
      <c r="C8" s="29">
        <v>10000</v>
      </c>
      <c r="D8" s="29">
        <v>10000</v>
      </c>
      <c r="E8" s="29">
        <v>10000</v>
      </c>
      <c r="F8" s="29">
        <v>10000</v>
      </c>
      <c r="G8" s="29">
        <v>10000</v>
      </c>
      <c r="H8" s="29">
        <v>10000</v>
      </c>
      <c r="I8" s="29">
        <v>10000</v>
      </c>
      <c r="J8" s="29">
        <v>10000</v>
      </c>
      <c r="K8" s="29">
        <v>10000</v>
      </c>
    </row>
    <row r="9" spans="1:11" x14ac:dyDescent="0.25">
      <c r="A9" s="1" t="s">
        <v>35</v>
      </c>
      <c r="B9" s="29">
        <v>10000</v>
      </c>
      <c r="C9" s="29">
        <v>10000</v>
      </c>
      <c r="D9" s="29">
        <v>10000</v>
      </c>
      <c r="E9" s="29">
        <v>10000</v>
      </c>
      <c r="F9" s="29">
        <v>10000</v>
      </c>
      <c r="G9" s="29">
        <v>10000</v>
      </c>
      <c r="H9" s="29">
        <v>10000</v>
      </c>
      <c r="I9" s="29">
        <v>10000</v>
      </c>
      <c r="J9" s="29">
        <v>10000</v>
      </c>
      <c r="K9" s="29">
        <v>10000</v>
      </c>
    </row>
    <row r="10" spans="1:11" x14ac:dyDescent="0.25">
      <c r="A10" s="1" t="s">
        <v>36</v>
      </c>
      <c r="B10" s="29">
        <v>10000</v>
      </c>
      <c r="C10" s="29">
        <v>10000</v>
      </c>
      <c r="D10" s="29">
        <v>10000</v>
      </c>
      <c r="E10" s="29">
        <v>10000</v>
      </c>
      <c r="F10" s="29">
        <v>10000</v>
      </c>
      <c r="G10" s="29">
        <v>10000</v>
      </c>
      <c r="H10" s="29">
        <v>10000</v>
      </c>
      <c r="I10" s="29">
        <v>10000</v>
      </c>
      <c r="J10" s="29">
        <v>10000</v>
      </c>
      <c r="K10" s="29">
        <v>10000</v>
      </c>
    </row>
    <row r="11" spans="1:11" x14ac:dyDescent="0.25">
      <c r="A11" s="1" t="s">
        <v>37</v>
      </c>
      <c r="B11" s="29">
        <v>10000</v>
      </c>
      <c r="C11" s="29">
        <v>10000</v>
      </c>
      <c r="D11" s="29">
        <v>10000</v>
      </c>
      <c r="E11" s="29">
        <v>10000</v>
      </c>
      <c r="F11" s="29">
        <v>10000</v>
      </c>
      <c r="G11" s="29">
        <v>10000</v>
      </c>
      <c r="H11" s="29">
        <v>10000</v>
      </c>
      <c r="I11" s="29">
        <v>10000</v>
      </c>
      <c r="J11" s="29">
        <v>10000</v>
      </c>
      <c r="K11" s="29">
        <v>10000</v>
      </c>
    </row>
    <row r="12" spans="1:11" x14ac:dyDescent="0.25">
      <c r="A12" s="7" t="s">
        <v>38</v>
      </c>
      <c r="B12" s="29">
        <v>10000</v>
      </c>
      <c r="C12" s="29">
        <v>10000</v>
      </c>
      <c r="D12" s="29">
        <v>10000</v>
      </c>
      <c r="E12" s="29">
        <v>10000</v>
      </c>
      <c r="F12" s="29">
        <v>10000</v>
      </c>
      <c r="G12" s="29">
        <v>10000</v>
      </c>
      <c r="H12" s="29">
        <v>10000</v>
      </c>
      <c r="I12" s="29">
        <v>10000</v>
      </c>
      <c r="J12" s="29">
        <v>10000</v>
      </c>
      <c r="K12" s="29">
        <v>10000</v>
      </c>
    </row>
    <row r="13" spans="1:11" x14ac:dyDescent="0.25">
      <c r="A13" s="7" t="s">
        <v>39</v>
      </c>
      <c r="B13" s="29">
        <v>10000</v>
      </c>
      <c r="C13" s="29">
        <v>10000</v>
      </c>
      <c r="D13" s="29">
        <v>10000</v>
      </c>
      <c r="E13" s="29">
        <v>10000</v>
      </c>
      <c r="F13" s="29">
        <v>10000</v>
      </c>
      <c r="G13" s="29">
        <v>10000</v>
      </c>
      <c r="H13" s="29">
        <v>10000</v>
      </c>
      <c r="I13" s="29">
        <v>10000</v>
      </c>
      <c r="J13" s="29">
        <v>10000</v>
      </c>
      <c r="K13" s="29">
        <v>10000</v>
      </c>
    </row>
    <row r="14" spans="1:11" x14ac:dyDescent="0.25">
      <c r="A14" s="2" t="s">
        <v>40</v>
      </c>
      <c r="B14" s="29">
        <v>10000</v>
      </c>
      <c r="C14" s="29">
        <v>10000</v>
      </c>
      <c r="D14" s="29">
        <v>10000</v>
      </c>
      <c r="E14" s="29">
        <v>10000</v>
      </c>
      <c r="F14" s="29">
        <v>10000</v>
      </c>
      <c r="G14" s="29">
        <v>10000</v>
      </c>
      <c r="H14" s="29">
        <v>10000</v>
      </c>
      <c r="I14" s="29">
        <v>10000</v>
      </c>
      <c r="J14" s="29">
        <v>10000</v>
      </c>
      <c r="K14" s="29">
        <v>10000</v>
      </c>
    </row>
    <row r="15" spans="1:11" x14ac:dyDescent="0.25">
      <c r="A15" s="3" t="s">
        <v>41</v>
      </c>
      <c r="B15" s="26">
        <f>SUM(B6:B14)-B7-B8*50%-B9*90%</f>
        <v>66000</v>
      </c>
      <c r="C15" s="26">
        <f t="shared" ref="C15:K15" si="0">SUM(C6:C14)-C7-C8*50%-C9*90%</f>
        <v>66000</v>
      </c>
      <c r="D15" s="26">
        <f t="shared" si="0"/>
        <v>66000</v>
      </c>
      <c r="E15" s="26">
        <f t="shared" si="0"/>
        <v>66000</v>
      </c>
      <c r="F15" s="26">
        <f t="shared" si="0"/>
        <v>66000</v>
      </c>
      <c r="G15" s="26">
        <f t="shared" si="0"/>
        <v>66000</v>
      </c>
      <c r="H15" s="26">
        <f t="shared" si="0"/>
        <v>66000</v>
      </c>
      <c r="I15" s="26">
        <f t="shared" si="0"/>
        <v>66000</v>
      </c>
      <c r="J15" s="26">
        <f t="shared" si="0"/>
        <v>66000</v>
      </c>
      <c r="K15" s="26">
        <f t="shared" si="0"/>
        <v>66000</v>
      </c>
    </row>
    <row r="16" spans="1:11" ht="31.5" x14ac:dyDescent="0.25">
      <c r="A16" s="7" t="s">
        <v>43</v>
      </c>
      <c r="B16" s="27">
        <v>5</v>
      </c>
      <c r="C16" s="27">
        <v>6</v>
      </c>
      <c r="D16" s="27">
        <v>7</v>
      </c>
      <c r="E16" s="27">
        <v>8</v>
      </c>
      <c r="F16" s="27">
        <v>9</v>
      </c>
      <c r="G16" s="27">
        <v>9</v>
      </c>
      <c r="H16" s="27">
        <v>22</v>
      </c>
      <c r="I16" s="27">
        <v>34</v>
      </c>
      <c r="J16" s="27">
        <v>43</v>
      </c>
      <c r="K16" s="27">
        <v>3</v>
      </c>
    </row>
    <row r="17" spans="1:11" x14ac:dyDescent="0.25">
      <c r="A17" s="7" t="s">
        <v>44</v>
      </c>
      <c r="B17" s="28">
        <f>SUM(B16:K16)</f>
        <v>146</v>
      </c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5">
      <c r="A18" s="6" t="s">
        <v>24</v>
      </c>
      <c r="B18" s="30">
        <f>IFERROR(SUM(B15:K15)/B17,0)</f>
        <v>4520.5479452054797</v>
      </c>
      <c r="C18" s="4"/>
      <c r="D18" s="4"/>
      <c r="E18" s="4"/>
      <c r="F18" s="4"/>
      <c r="G18" s="4"/>
      <c r="H18" s="4"/>
      <c r="I18" s="4"/>
      <c r="J18" s="4"/>
      <c r="K18" s="4"/>
    </row>
    <row r="19" spans="1:11" ht="31.5" x14ac:dyDescent="0.25">
      <c r="A19" s="6" t="s">
        <v>25</v>
      </c>
      <c r="B19" s="11">
        <f>B18/40*16</f>
        <v>1808.2191780821918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 ht="31.5" x14ac:dyDescent="0.25">
      <c r="A20" s="7" t="s">
        <v>23</v>
      </c>
      <c r="B20" s="15">
        <v>1800</v>
      </c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</row>
  </sheetData>
  <sheetProtection sheet="1" objects="1" scenarios="1"/>
  <pageMargins left="0.7" right="0.7" top="0.75" bottom="0.75" header="0.3" footer="0.3"/>
  <ignoredErrors>
    <ignoredError sqref="B18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56E2074A-9550-FD45-BF9B-67D87177AC4D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F1 B1</xm:sqref>
        </x14:conditionalFormatting>
        <x14:conditionalFormatting xmlns:xm="http://schemas.microsoft.com/office/excel/2006/main">
          <x14:cfRule type="iconSet" priority="3" id="{632456FE-30F1-F747-B7C5-F90CCB7E47FE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E1</xm:sqref>
        </x14:conditionalFormatting>
        <x14:conditionalFormatting xmlns:xm="http://schemas.microsoft.com/office/excel/2006/main">
          <x14:cfRule type="iconSet" priority="2" id="{E43BE14F-FB3C-8148-9EFC-0633589C92B0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G1</xm:sqref>
        </x14:conditionalFormatting>
        <x14:conditionalFormatting xmlns:xm="http://schemas.microsoft.com/office/excel/2006/main">
          <x14:cfRule type="iconSet" priority="1" id="{6B613AB0-AB79-6C4A-91B7-E430BD36B08D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D1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по нормативным затратам</vt:lpstr>
      <vt:lpstr>Расчет по фактическим расходам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ТуристОЦЭВ</cp:lastModifiedBy>
  <dcterms:created xsi:type="dcterms:W3CDTF">2019-03-03T02:50:35Z</dcterms:created>
  <dcterms:modified xsi:type="dcterms:W3CDTF">2019-05-06T15:01:21Z</dcterms:modified>
</cp:coreProperties>
</file>